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stvo\Desktop\Financijski izvještaj 01.01.2020.-31.12.2020\"/>
    </mc:Choice>
  </mc:AlternateContent>
  <bookViews>
    <workbookView xWindow="0" yWindow="0" windowWidth="21600" windowHeight="9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4" i="1"/>
  <c r="H15" i="1"/>
  <c r="H17" i="1"/>
  <c r="H18" i="1"/>
  <c r="H19" i="1"/>
  <c r="H20" i="1"/>
  <c r="H22" i="1"/>
  <c r="H28" i="1"/>
  <c r="H30" i="1"/>
  <c r="H32" i="1"/>
  <c r="H35" i="1"/>
  <c r="H40" i="1"/>
  <c r="H41" i="1"/>
  <c r="H45" i="1"/>
  <c r="H49" i="1"/>
  <c r="H62" i="1"/>
  <c r="H63" i="1"/>
  <c r="H65" i="1"/>
  <c r="H66" i="1"/>
  <c r="H27" i="1"/>
  <c r="H10" i="1"/>
  <c r="I10" i="1"/>
  <c r="I22" i="1"/>
  <c r="I65" i="1"/>
  <c r="I62" i="1"/>
  <c r="I49" i="1"/>
  <c r="I48" i="1"/>
  <c r="I45" i="1"/>
  <c r="I41" i="1"/>
  <c r="I37" i="1"/>
  <c r="I32" i="1"/>
  <c r="I28" i="1"/>
  <c r="I21" i="1"/>
  <c r="I11" i="1" l="1"/>
  <c r="D64" i="1"/>
  <c r="H64" i="1" s="1"/>
  <c r="D61" i="1"/>
  <c r="H61" i="1" s="1"/>
  <c r="D60" i="1"/>
  <c r="H60" i="1" s="1"/>
  <c r="D59" i="1"/>
  <c r="H59" i="1" s="1"/>
  <c r="D58" i="1"/>
  <c r="H58" i="1" s="1"/>
  <c r="D57" i="1"/>
  <c r="H57" i="1" s="1"/>
  <c r="D56" i="1"/>
  <c r="H56" i="1" s="1"/>
  <c r="D55" i="1"/>
  <c r="H55" i="1" s="1"/>
  <c r="D53" i="1"/>
  <c r="D52" i="1"/>
  <c r="H52" i="1" s="1"/>
  <c r="D51" i="1"/>
  <c r="H51" i="1" s="1"/>
  <c r="D50" i="1"/>
  <c r="H50" i="1" s="1"/>
  <c r="D48" i="1"/>
  <c r="H48" i="1" s="1"/>
  <c r="D46" i="1"/>
  <c r="H46" i="1" s="1"/>
  <c r="D44" i="1"/>
  <c r="H44" i="1" s="1"/>
  <c r="D43" i="1"/>
  <c r="H43" i="1" s="1"/>
  <c r="D42" i="1"/>
  <c r="H42" i="1" s="1"/>
  <c r="D39" i="1"/>
  <c r="H39" i="1" s="1"/>
  <c r="D38" i="1"/>
  <c r="H38" i="1" s="1"/>
  <c r="D37" i="1"/>
  <c r="H37" i="1" s="1"/>
  <c r="D36" i="1"/>
  <c r="H36" i="1" s="1"/>
  <c r="D34" i="1"/>
  <c r="H34" i="1" s="1"/>
  <c r="D33" i="1"/>
  <c r="H33" i="1" s="1"/>
  <c r="D31" i="1"/>
  <c r="H31" i="1" s="1"/>
  <c r="D29" i="1"/>
  <c r="H29" i="1" s="1"/>
  <c r="D16" i="1"/>
  <c r="H16" i="1" s="1"/>
  <c r="D13" i="1"/>
  <c r="H13" i="1" s="1"/>
  <c r="I12" i="1" l="1"/>
  <c r="I15" i="1"/>
  <c r="I18" i="1"/>
  <c r="I19" i="1"/>
  <c r="I20" i="1"/>
  <c r="I55" i="1" l="1"/>
  <c r="I64" i="1"/>
  <c r="I16" i="1"/>
  <c r="I27" i="1"/>
  <c r="I35" i="1"/>
  <c r="I36" i="1"/>
  <c r="I39" i="1"/>
  <c r="I42" i="1"/>
  <c r="I44" i="1"/>
  <c r="I53" i="1"/>
  <c r="I56" i="1"/>
  <c r="I57" i="1"/>
  <c r="I61" i="1"/>
  <c r="I66" i="1"/>
  <c r="I50" i="1"/>
  <c r="I13" i="1"/>
  <c r="I30" i="1"/>
  <c r="I31" i="1"/>
  <c r="I33" i="1"/>
  <c r="I34" i="1"/>
  <c r="I38" i="1"/>
  <c r="I40" i="1"/>
  <c r="I43" i="1"/>
  <c r="I51" i="1"/>
  <c r="I52" i="1"/>
  <c r="I58" i="1"/>
  <c r="I59" i="1"/>
</calcChain>
</file>

<file path=xl/sharedStrings.xml><?xml version="1.0" encoding="utf-8"?>
<sst xmlns="http://schemas.openxmlformats.org/spreadsheetml/2006/main" count="71" uniqueCount="70">
  <si>
    <t>Osnovna škola Koprivnički Bregi</t>
  </si>
  <si>
    <t>Kamate na oročena sredstva i depozite po viđenju</t>
  </si>
  <si>
    <t xml:space="preserve">Izvršenje 2019. </t>
  </si>
  <si>
    <t>Index</t>
  </si>
  <si>
    <t>PRIHODI</t>
  </si>
  <si>
    <t>Prihodi od prodaje proizvoda i robe</t>
  </si>
  <si>
    <t>Prihodi od pruženih usluga</t>
  </si>
  <si>
    <t>Ostali nespomenuti prihodi</t>
  </si>
  <si>
    <t>Tekući prijenosi između proračunskih korisnika istog proračuna</t>
  </si>
  <si>
    <t>Tekuće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</si>
  <si>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</si>
  <si>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</si>
  <si>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Tekući prijenosi između proračunskih korisnika istog proračuna temeljem prijenosa EU sredstava</t>
  </si>
  <si>
    <t>Tekuće donacije</t>
  </si>
  <si>
    <t>Kapitalne donacije</t>
  </si>
  <si>
    <t>RASHODI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</si>
  <si>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</si>
  <si>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</si>
  <si>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</si>
  <si>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</si>
  <si>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</si>
  <si>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</si>
  <si>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</si>
  <si>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</si>
  <si>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</si>
  <si>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</si>
  <si>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</si>
  <si>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</si>
  <si>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</si>
  <si>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</si>
  <si>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</si>
  <si>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Naknade troškova osobama izvan radnog odnosa</t>
  </si>
  <si>
    <t>Članarine i norme</t>
  </si>
  <si>
    <t>Ostali nespomenuti rashodi poslovanja</t>
  </si>
  <si>
    <t>Bankarske usluge i usluge platnog prometa</t>
  </si>
  <si>
    <t>Zatezne kamate</t>
  </si>
  <si>
    <t>Ostali nespomenuti financijski rashodi</t>
  </si>
  <si>
    <t>Plaće za redovan rad</t>
  </si>
  <si>
    <t>Plaće za prekovremeni rad</t>
  </si>
  <si>
    <t>Ostali rashodi za zaposlene</t>
  </si>
  <si>
    <t>Plaće za posebne uvjete rada</t>
  </si>
  <si>
    <t>Doprinosi za obvezno zdravstveno osiguranje</t>
  </si>
  <si>
    <t>Doprinosi za obvezno osiguranje u slučaju nezaposlenosti</t>
  </si>
  <si>
    <t>Naknade za prijevoz, za rad na terenu i odvojen život</t>
  </si>
  <si>
    <t>Pristojbe i naknade</t>
  </si>
  <si>
    <t>Dodatna ulaganja na građevinskim objektima</t>
  </si>
  <si>
    <t>Uredska oprema i namještaj</t>
  </si>
  <si>
    <t>Uređaji, strojevi i oprema za ostale namjene</t>
  </si>
  <si>
    <t>Knjige</t>
  </si>
  <si>
    <t>Trg svetog Roka 2, Koprivnički Bregi</t>
  </si>
  <si>
    <t>Ravnateljica:</t>
  </si>
  <si>
    <t>Karolina Vidović, dipl.učitelj</t>
  </si>
  <si>
    <t xml:space="preserve">Izvorni plan 2020. </t>
  </si>
  <si>
    <t xml:space="preserve">Tekući plan  2020. </t>
  </si>
  <si>
    <t xml:space="preserve">Izvršenje 2020. </t>
  </si>
  <si>
    <t>Materijal i sirovine</t>
  </si>
  <si>
    <t>Zakupnine i najamnine</t>
  </si>
  <si>
    <t>Ostale usluge</t>
  </si>
  <si>
    <t xml:space="preserve">Premije osiguranja </t>
  </si>
  <si>
    <t>Oprema za državanje i zaštitu</t>
  </si>
  <si>
    <t>Sportska i glazbena oprema</t>
  </si>
  <si>
    <t>U Koprivničkim Bregima, 08.02.2021. god.</t>
  </si>
  <si>
    <t>Voditelj računovodstva:</t>
  </si>
  <si>
    <t>Tekuće pomoći iz državnog proračuna temeljem prijenosa EU sredstava</t>
  </si>
  <si>
    <t>Indeks u odnosu na prošlu godinu</t>
  </si>
  <si>
    <t>Prihodi za financiranje rashoda poslovanja - KCKŽŽ</t>
  </si>
  <si>
    <t>Martina Prvčić, bacc. oec.</t>
  </si>
  <si>
    <t>Višak prihoda-preneseni iz 2019. god. = 115.315,00</t>
  </si>
  <si>
    <t>Višak prihoda raspoloživ u sljedećem razdoblju u 2021. = 148.008,00 kn</t>
  </si>
  <si>
    <r>
      <t xml:space="preserve">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  Izvještaj o izvršenju financijskog plana za 2020.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</si>
</sst>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0" borderId="1" xfId="0" applyFont="1" applyBorder="1"/>
    <xf numFmtId="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10" fontId="0" fillId="0" borderId="6" xfId="1" applyNumberFormat="1" applyFont="1" applyBorder="1"/>
    <xf numFmtId="164" fontId="0" fillId="0" borderId="6" xfId="0" applyNumberFormat="1" applyBorder="1"/>
    <xf numFmtId="0" fontId="0" fillId="0" borderId="5" xfId="0" applyBorder="1"/>
    <xf numFmtId="4" fontId="0" fillId="0" borderId="7" xfId="0" applyNumberFormat="1" applyBorder="1"/>
    <xf numFmtId="10" fontId="0" fillId="0" borderId="8" xfId="0" applyNumberFormat="1" applyBorder="1"/>
    <xf numFmtId="4" fontId="0" fillId="0" borderId="9" xfId="0" applyNumberFormat="1" applyBorder="1"/>
    <xf numFmtId="10" fontId="0" fillId="0" borderId="10" xfId="1" applyNumberFormat="1" applyFont="1" applyBorder="1"/>
    <xf numFmtId="0" fontId="2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Border="1"/>
    <xf numFmtId="4" fontId="0" fillId="0" borderId="13" xfId="0" applyNumberFormat="1" applyBorder="1"/>
    <xf numFmtId="4" fontId="2" fillId="0" borderId="11" xfId="0" applyNumberFormat="1" applyFont="1" applyBorder="1" applyAlignment="1">
      <alignment horizontal="center" wrapText="1"/>
    </xf>
    <xf numFmtId="10" fontId="0" fillId="0" borderId="12" xfId="0" applyNumberFormat="1" applyBorder="1"/>
    <xf numFmtId="0" fontId="0" fillId="0" borderId="14" xfId="0" applyBorder="1" applyAlignment="1">
      <alignment horizontal="center"/>
    </xf>
    <xf numFmtId="0" fontId="0" fillId="0" borderId="9" xfId="0" applyBorder="1"/>
    <xf numFmtId="10" fontId="0" fillId="0" borderId="15" xfId="0" applyNumberFormat="1" applyBorder="1"/>
    <xf numFmtId="10" fontId="0" fillId="0" borderId="0" xfId="0" applyNumberFormat="1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6"/>
  <sheetViews>
    <sheetView tabSelected="1" topLeftCell="A55" workbookViewId="0">
      <selection activeCell="G22" sqref="G22"/>
    </sheetView>
  </sheetViews>
  <sheetFormatPr defaultRowHeight="15" x14ac:dyDescent="0.25"/>
  <cols>
    <col min="3" max="3" width="87.5703125" customWidth="1"/>
    <col min="4" max="4" width="21.140625" style="1" customWidth="1"/>
    <col min="5" max="5" width="19.85546875" style="1" customWidth="1"/>
    <col min="6" max="6" width="21" style="1" customWidth="1"/>
    <col min="7" max="8" width="21.140625" style="1" customWidth="1"/>
    <col min="9" max="9" width="11.7109375" style="1" customWidth="1"/>
    <col min="10" max="11" width="10.140625" style="11" bestFit="1" customWidth="1"/>
  </cols>
  <sheetData>
    <row r="2" spans="2:9" x14ac:dyDescent="0.25">
      <c r="B2" s="13" t="s">
        <v>0</v>
      </c>
      <c r="C2" s="13"/>
      <c r="D2" s="11"/>
      <c r="E2" s="11"/>
      <c r="F2" s="11"/>
      <c r="G2" s="11"/>
      <c r="H2" s="11"/>
      <c r="I2" s="11"/>
    </row>
    <row r="3" spans="2:9" x14ac:dyDescent="0.25">
      <c r="B3" s="12" t="s">
        <v>49</v>
      </c>
      <c r="C3" s="12"/>
      <c r="D3" s="11"/>
      <c r="E3" s="11"/>
      <c r="F3" s="11"/>
      <c r="G3" s="11"/>
      <c r="H3" s="11"/>
      <c r="I3" s="11"/>
    </row>
    <row r="4" spans="2:9" x14ac:dyDescent="0.25">
      <c r="B4" s="12"/>
      <c r="C4" s="12"/>
      <c r="D4" s="11"/>
      <c r="E4" s="11"/>
      <c r="F4" s="11"/>
      <c r="G4" s="11"/>
      <c r="H4" s="11"/>
      <c r="I4" s="11"/>
    </row>
    <row r="5" spans="2:9" ht="18.75" x14ac:dyDescent="0.3">
      <c r="B5" s="12"/>
      <c r="C5" s="12" t="s">
        <v>69</v>
      </c>
      <c r="D5" s="11"/>
      <c r="E5" s="11"/>
      <c r="F5" s="11"/>
      <c r="G5" s="11"/>
      <c r="H5" s="11"/>
      <c r="I5" s="11"/>
    </row>
    <row r="6" spans="2:9" ht="15.75" thickBot="1" x14ac:dyDescent="0.3">
      <c r="B6" s="12"/>
      <c r="C6" s="12"/>
      <c r="D6" s="11"/>
      <c r="E6" s="11"/>
      <c r="F6" s="11"/>
      <c r="G6" s="11"/>
      <c r="H6" s="11"/>
      <c r="I6" s="11"/>
    </row>
    <row r="7" spans="2:9" ht="30" x14ac:dyDescent="0.25">
      <c r="B7" s="14"/>
      <c r="C7" s="15"/>
      <c r="D7" s="16" t="s">
        <v>2</v>
      </c>
      <c r="E7" s="16" t="s">
        <v>52</v>
      </c>
      <c r="F7" s="16" t="s">
        <v>53</v>
      </c>
      <c r="G7" s="16" t="s">
        <v>54</v>
      </c>
      <c r="H7" s="33" t="s">
        <v>64</v>
      </c>
      <c r="I7" s="17" t="s">
        <v>3</v>
      </c>
    </row>
    <row r="8" spans="2:9" x14ac:dyDescent="0.25">
      <c r="B8" s="18">
        <v>1</v>
      </c>
      <c r="C8" s="6">
        <v>2</v>
      </c>
      <c r="D8" s="7">
        <v>3</v>
      </c>
      <c r="E8" s="7">
        <v>4</v>
      </c>
      <c r="F8" s="7">
        <v>5</v>
      </c>
      <c r="G8" s="7">
        <v>6</v>
      </c>
      <c r="H8" s="29">
        <v>7</v>
      </c>
      <c r="I8" s="19">
        <v>8</v>
      </c>
    </row>
    <row r="9" spans="2:9" x14ac:dyDescent="0.25">
      <c r="B9" s="20"/>
      <c r="C9" s="8" t="s">
        <v>4</v>
      </c>
      <c r="D9" s="9"/>
      <c r="E9" s="9"/>
      <c r="F9" s="9"/>
      <c r="G9" s="9"/>
      <c r="H9" s="30"/>
      <c r="I9" s="21"/>
    </row>
    <row r="10" spans="2:9" x14ac:dyDescent="0.25">
      <c r="B10" s="20">
        <v>6413</v>
      </c>
      <c r="C10" s="10" t="s">
        <v>1</v>
      </c>
      <c r="D10" s="4">
        <v>0.57999999999999996</v>
      </c>
      <c r="E10" s="4">
        <v>100</v>
      </c>
      <c r="F10" s="4">
        <v>100</v>
      </c>
      <c r="G10" s="4">
        <v>1.19</v>
      </c>
      <c r="H10" s="34">
        <f>G10/D10</f>
        <v>2.0517241379310347</v>
      </c>
      <c r="I10" s="22">
        <f>G10/F10</f>
        <v>1.1899999999999999E-2</v>
      </c>
    </row>
    <row r="11" spans="2:9" x14ac:dyDescent="0.25">
      <c r="B11" s="20">
        <v>6614</v>
      </c>
      <c r="C11" s="5" t="s">
        <v>5</v>
      </c>
      <c r="D11" s="4">
        <v>4820</v>
      </c>
      <c r="E11" s="4">
        <v>6000</v>
      </c>
      <c r="F11" s="4">
        <v>6000</v>
      </c>
      <c r="G11" s="4">
        <v>5418</v>
      </c>
      <c r="H11" s="34">
        <f t="shared" ref="H11:H22" si="0">G11/D11</f>
        <v>1.1240663900414938</v>
      </c>
      <c r="I11" s="22">
        <f>G11/F11</f>
        <v>0.90300000000000002</v>
      </c>
    </row>
    <row r="12" spans="2:9" x14ac:dyDescent="0.25">
      <c r="B12" s="20">
        <v>6615</v>
      </c>
      <c r="C12" s="10" t="s">
        <v>6</v>
      </c>
      <c r="D12" s="4">
        <v>44712</v>
      </c>
      <c r="E12" s="4">
        <v>33200</v>
      </c>
      <c r="F12" s="4">
        <v>47700</v>
      </c>
      <c r="G12" s="4">
        <v>26602</v>
      </c>
      <c r="H12" s="34">
        <f t="shared" si="0"/>
        <v>0.59496332080873149</v>
      </c>
      <c r="I12" s="22">
        <f t="shared" ref="I12:I21" si="1">G12/F12</f>
        <v>0.55769392033542975</v>
      </c>
    </row>
    <row r="13" spans="2:9" x14ac:dyDescent="0.25">
      <c r="B13" s="20">
        <v>6526</v>
      </c>
      <c r="C13" s="5" t="s">
        <v>7</v>
      </c>
      <c r="D13" s="4">
        <f>141145.45+3280.25</f>
        <v>144425.70000000001</v>
      </c>
      <c r="E13" s="4">
        <v>208840</v>
      </c>
      <c r="F13" s="4">
        <v>208840</v>
      </c>
      <c r="G13" s="4">
        <v>120023.27</v>
      </c>
      <c r="H13" s="34">
        <f t="shared" si="0"/>
        <v>0.83103817395380453</v>
      </c>
      <c r="I13" s="22">
        <f t="shared" si="1"/>
        <v>0.5747139915724957</v>
      </c>
    </row>
    <row r="14" spans="2:9" x14ac:dyDescent="0.25">
      <c r="B14" s="20">
        <v>6391</v>
      </c>
      <c r="C14" s="5" t="s">
        <v>8</v>
      </c>
      <c r="D14" s="4">
        <v>1018.6</v>
      </c>
      <c r="E14" s="4">
        <v>0</v>
      </c>
      <c r="F14" s="4">
        <v>0</v>
      </c>
      <c r="G14" s="4">
        <v>0</v>
      </c>
      <c r="H14" s="34">
        <f t="shared" si="0"/>
        <v>0</v>
      </c>
      <c r="I14" s="22">
        <v>0</v>
      </c>
    </row>
    <row r="15" spans="2:9" x14ac:dyDescent="0.25">
      <c r="B15" s="20">
        <v>6341</v>
      </c>
      <c r="C15" s="5" t="s">
        <v>9</v>
      </c>
      <c r="D15" s="4">
        <v>92016.72</v>
      </c>
      <c r="E15" s="4">
        <v>105600</v>
      </c>
      <c r="F15" s="4">
        <v>105600</v>
      </c>
      <c r="G15" s="4">
        <v>0</v>
      </c>
      <c r="H15" s="34">
        <f t="shared" si="0"/>
        <v>0</v>
      </c>
      <c r="I15" s="22">
        <f t="shared" si="1"/>
        <v>0</v>
      </c>
    </row>
    <row r="16" spans="2:9" x14ac:dyDescent="0.25">
      <c r="B16" s="20">
        <v>6361</v>
      </c>
      <c r="C16" s="5" t="s">
        <v>10</v>
      </c>
      <c r="D16" s="4">
        <f>93071.6+3566266.38</f>
        <v>3659337.98</v>
      </c>
      <c r="E16" s="4">
        <v>3602000</v>
      </c>
      <c r="F16" s="4">
        <v>3602000</v>
      </c>
      <c r="G16" s="4">
        <v>3720106.32</v>
      </c>
      <c r="H16" s="34">
        <f t="shared" si="0"/>
        <v>1.0166063753422414</v>
      </c>
      <c r="I16" s="22">
        <f t="shared" si="1"/>
        <v>1.0327890949472516</v>
      </c>
    </row>
    <row r="17" spans="2:9" x14ac:dyDescent="0.25">
      <c r="B17" s="20">
        <v>6362</v>
      </c>
      <c r="C17" s="5" t="s">
        <v>11</v>
      </c>
      <c r="D17" s="4">
        <v>137258.59</v>
      </c>
      <c r="E17" s="4">
        <v>68500</v>
      </c>
      <c r="F17" s="4">
        <v>68500</v>
      </c>
      <c r="G17" s="4">
        <v>119571.42</v>
      </c>
      <c r="H17" s="34">
        <f t="shared" si="0"/>
        <v>0.87113979533084229</v>
      </c>
      <c r="I17" s="22">
        <v>1.7456</v>
      </c>
    </row>
    <row r="18" spans="2:9" x14ac:dyDescent="0.25">
      <c r="B18" s="20">
        <v>6393</v>
      </c>
      <c r="C18" s="5" t="s">
        <v>12</v>
      </c>
      <c r="D18" s="4">
        <v>81040.33</v>
      </c>
      <c r="E18" s="4">
        <v>40000</v>
      </c>
      <c r="F18" s="4">
        <v>55600</v>
      </c>
      <c r="G18" s="4">
        <v>22296</v>
      </c>
      <c r="H18" s="34">
        <f t="shared" si="0"/>
        <v>0.27512227553861146</v>
      </c>
      <c r="I18" s="22">
        <f t="shared" si="1"/>
        <v>0.40100719424460429</v>
      </c>
    </row>
    <row r="19" spans="2:9" x14ac:dyDescent="0.25">
      <c r="B19" s="20">
        <v>6631</v>
      </c>
      <c r="C19" s="5" t="s">
        <v>13</v>
      </c>
      <c r="D19" s="4">
        <v>4148.2</v>
      </c>
      <c r="E19" s="4">
        <v>6000</v>
      </c>
      <c r="F19" s="4">
        <v>6900</v>
      </c>
      <c r="G19" s="4">
        <v>0</v>
      </c>
      <c r="H19" s="34">
        <f t="shared" si="0"/>
        <v>0</v>
      </c>
      <c r="I19" s="22">
        <f t="shared" si="1"/>
        <v>0</v>
      </c>
    </row>
    <row r="20" spans="2:9" x14ac:dyDescent="0.25">
      <c r="B20" s="20">
        <v>6632</v>
      </c>
      <c r="C20" s="5" t="s">
        <v>14</v>
      </c>
      <c r="D20" s="4">
        <v>2056.4</v>
      </c>
      <c r="E20" s="4">
        <v>2500</v>
      </c>
      <c r="F20" s="4">
        <v>2500</v>
      </c>
      <c r="G20" s="4">
        <v>2250</v>
      </c>
      <c r="H20" s="34">
        <f t="shared" si="0"/>
        <v>1.0941451079556506</v>
      </c>
      <c r="I20" s="22">
        <f t="shared" si="1"/>
        <v>0.9</v>
      </c>
    </row>
    <row r="21" spans="2:9" x14ac:dyDescent="0.25">
      <c r="B21" s="20">
        <v>6381</v>
      </c>
      <c r="C21" s="5" t="s">
        <v>63</v>
      </c>
      <c r="D21" s="4">
        <v>0</v>
      </c>
      <c r="E21" s="4">
        <v>0</v>
      </c>
      <c r="F21" s="4">
        <v>179000</v>
      </c>
      <c r="G21" s="4">
        <v>178133.76000000001</v>
      </c>
      <c r="H21" s="34">
        <v>0</v>
      </c>
      <c r="I21" s="22">
        <f t="shared" si="1"/>
        <v>0.99516067039106149</v>
      </c>
    </row>
    <row r="22" spans="2:9" x14ac:dyDescent="0.25">
      <c r="B22" s="20">
        <v>6711</v>
      </c>
      <c r="C22" s="5" t="s">
        <v>65</v>
      </c>
      <c r="D22" s="4">
        <v>305722.77</v>
      </c>
      <c r="E22" s="4">
        <v>269387.86</v>
      </c>
      <c r="F22" s="4">
        <v>369400</v>
      </c>
      <c r="G22" s="4">
        <v>363284</v>
      </c>
      <c r="H22" s="34">
        <f t="shared" si="0"/>
        <v>1.1882791720093338</v>
      </c>
      <c r="I22" s="22">
        <f>G22/F22</f>
        <v>0.98344342176502442</v>
      </c>
    </row>
    <row r="23" spans="2:9" x14ac:dyDescent="0.25">
      <c r="B23" s="20"/>
      <c r="C23" s="5"/>
      <c r="D23" s="4"/>
      <c r="E23" s="4"/>
      <c r="F23" s="4"/>
      <c r="G23" s="4"/>
      <c r="H23" s="34"/>
      <c r="I23" s="22"/>
    </row>
    <row r="24" spans="2:9" x14ac:dyDescent="0.25">
      <c r="B24" s="20">
        <v>9221</v>
      </c>
      <c r="C24" s="5" t="s">
        <v>67</v>
      </c>
      <c r="D24" s="4"/>
      <c r="E24" s="4"/>
      <c r="F24" s="4"/>
      <c r="G24" s="4"/>
      <c r="H24" s="34"/>
      <c r="I24" s="22"/>
    </row>
    <row r="25" spans="2:9" x14ac:dyDescent="0.25">
      <c r="B25" s="20"/>
      <c r="C25" s="5"/>
      <c r="D25" s="4"/>
      <c r="E25" s="4"/>
      <c r="F25" s="4"/>
      <c r="G25" s="4"/>
      <c r="H25" s="31"/>
      <c r="I25" s="23"/>
    </row>
    <row r="26" spans="2:9" x14ac:dyDescent="0.25">
      <c r="B26" s="24"/>
      <c r="C26" s="3" t="s">
        <v>15</v>
      </c>
      <c r="D26" s="4"/>
      <c r="E26" s="4"/>
      <c r="F26" s="4"/>
      <c r="G26" s="4"/>
      <c r="H26" s="31"/>
      <c r="I26" s="23"/>
    </row>
    <row r="27" spans="2:9" x14ac:dyDescent="0.25">
      <c r="B27" s="20">
        <v>3211</v>
      </c>
      <c r="C27" s="5" t="s">
        <v>16</v>
      </c>
      <c r="D27" s="4">
        <v>19541.2</v>
      </c>
      <c r="E27" s="4">
        <v>22000</v>
      </c>
      <c r="F27" s="4">
        <v>148350</v>
      </c>
      <c r="G27" s="4">
        <v>150</v>
      </c>
      <c r="H27" s="34">
        <f>G27/D27</f>
        <v>7.676089492968702E-3</v>
      </c>
      <c r="I27" s="22">
        <f>G27/F27</f>
        <v>1.0111223458038423E-3</v>
      </c>
    </row>
    <row r="28" spans="2:9" x14ac:dyDescent="0.25">
      <c r="B28" s="20">
        <v>3212</v>
      </c>
      <c r="C28" s="5" t="s">
        <v>43</v>
      </c>
      <c r="D28" s="4">
        <v>106445.31</v>
      </c>
      <c r="E28" s="4">
        <v>108800</v>
      </c>
      <c r="F28" s="4">
        <v>108800</v>
      </c>
      <c r="G28" s="4">
        <v>84039.31</v>
      </c>
      <c r="H28" s="34">
        <f t="shared" ref="H28:H66" si="2">G28/D28</f>
        <v>0.78950693083612611</v>
      </c>
      <c r="I28" s="22">
        <f>G28/F28</f>
        <v>0.77242012867647059</v>
      </c>
    </row>
    <row r="29" spans="2:9" x14ac:dyDescent="0.25">
      <c r="B29" s="20">
        <v>3213</v>
      </c>
      <c r="C29" s="5" t="s">
        <v>17</v>
      </c>
      <c r="D29" s="4">
        <f>800</f>
        <v>800</v>
      </c>
      <c r="E29" s="4">
        <v>900</v>
      </c>
      <c r="F29" s="4">
        <v>0</v>
      </c>
      <c r="G29" s="4">
        <v>0</v>
      </c>
      <c r="H29" s="34">
        <f t="shared" si="2"/>
        <v>0</v>
      </c>
      <c r="I29" s="22">
        <v>0</v>
      </c>
    </row>
    <row r="30" spans="2:9" x14ac:dyDescent="0.25">
      <c r="B30" s="20">
        <v>3214</v>
      </c>
      <c r="C30" s="5" t="s">
        <v>18</v>
      </c>
      <c r="D30" s="4">
        <v>2011.52</v>
      </c>
      <c r="E30" s="4">
        <v>6300</v>
      </c>
      <c r="F30" s="4">
        <v>2300</v>
      </c>
      <c r="G30" s="4">
        <v>2092.27</v>
      </c>
      <c r="H30" s="34">
        <f t="shared" si="2"/>
        <v>1.0401437718740056</v>
      </c>
      <c r="I30" s="22">
        <f t="shared" ref="I30:I45" si="3">G30/F30</f>
        <v>0.90968260869565221</v>
      </c>
    </row>
    <row r="31" spans="2:9" x14ac:dyDescent="0.25">
      <c r="B31" s="20">
        <v>3221</v>
      </c>
      <c r="C31" s="5" t="s">
        <v>19</v>
      </c>
      <c r="D31" s="4">
        <f>24709.34+773.5+0+11000.93</f>
        <v>36483.770000000004</v>
      </c>
      <c r="E31" s="4">
        <v>35475</v>
      </c>
      <c r="F31" s="4">
        <v>59475</v>
      </c>
      <c r="G31" s="4">
        <v>52977.14</v>
      </c>
      <c r="H31" s="34">
        <f t="shared" si="2"/>
        <v>1.4520741688701577</v>
      </c>
      <c r="I31" s="22">
        <f t="shared" si="3"/>
        <v>0.89074636401849516</v>
      </c>
    </row>
    <row r="32" spans="2:9" x14ac:dyDescent="0.25">
      <c r="B32" s="20">
        <v>3222</v>
      </c>
      <c r="C32" s="5" t="s">
        <v>55</v>
      </c>
      <c r="D32" s="4">
        <v>182243.01</v>
      </c>
      <c r="E32" s="4">
        <v>208500</v>
      </c>
      <c r="F32" s="4">
        <v>223600</v>
      </c>
      <c r="G32" s="4">
        <v>123778.78</v>
      </c>
      <c r="H32" s="34">
        <f t="shared" si="2"/>
        <v>0.67919631046480189</v>
      </c>
      <c r="I32" s="22">
        <f t="shared" si="3"/>
        <v>0.55357236135957066</v>
      </c>
    </row>
    <row r="33" spans="2:9" x14ac:dyDescent="0.25">
      <c r="B33" s="20">
        <v>3223</v>
      </c>
      <c r="C33" s="5" t="s">
        <v>20</v>
      </c>
      <c r="D33" s="4">
        <f>121603.65+42763.87+399.6+13505.24</f>
        <v>178272.36</v>
      </c>
      <c r="E33" s="4">
        <v>196500</v>
      </c>
      <c r="F33" s="4">
        <v>175215</v>
      </c>
      <c r="G33" s="4">
        <v>174484.32</v>
      </c>
      <c r="H33" s="34">
        <f t="shared" si="2"/>
        <v>0.97875138916655402</v>
      </c>
      <c r="I33" s="22">
        <f t="shared" si="3"/>
        <v>0.99582980909168739</v>
      </c>
    </row>
    <row r="34" spans="2:9" x14ac:dyDescent="0.25">
      <c r="B34" s="20">
        <v>3224</v>
      </c>
      <c r="C34" s="5" t="s">
        <v>21</v>
      </c>
      <c r="D34" s="4">
        <f>7249.73</f>
        <v>7249.73</v>
      </c>
      <c r="E34" s="4">
        <v>6000</v>
      </c>
      <c r="F34" s="4">
        <v>10012.14</v>
      </c>
      <c r="G34" s="4">
        <v>9978.73</v>
      </c>
      <c r="H34" s="34">
        <f t="shared" si="2"/>
        <v>1.3764278117943702</v>
      </c>
      <c r="I34" s="22">
        <f t="shared" si="3"/>
        <v>0.99666305105601805</v>
      </c>
    </row>
    <row r="35" spans="2:9" x14ac:dyDescent="0.25">
      <c r="B35" s="20">
        <v>3225</v>
      </c>
      <c r="C35" s="5" t="s">
        <v>22</v>
      </c>
      <c r="D35" s="4">
        <v>9101.18</v>
      </c>
      <c r="E35" s="4">
        <v>2100</v>
      </c>
      <c r="F35" s="4">
        <v>35040</v>
      </c>
      <c r="G35" s="4">
        <v>18668.400000000001</v>
      </c>
      <c r="H35" s="34">
        <f t="shared" si="2"/>
        <v>2.0512065468433764</v>
      </c>
      <c r="I35" s="22">
        <f t="shared" si="3"/>
        <v>0.53277397260273973</v>
      </c>
    </row>
    <row r="36" spans="2:9" x14ac:dyDescent="0.25">
      <c r="B36" s="20">
        <v>3227</v>
      </c>
      <c r="C36" s="5" t="s">
        <v>23</v>
      </c>
      <c r="D36" s="4">
        <f>930.25</f>
        <v>930.25</v>
      </c>
      <c r="E36" s="4">
        <v>950</v>
      </c>
      <c r="F36" s="4">
        <v>851.1</v>
      </c>
      <c r="G36" s="4">
        <v>851.1</v>
      </c>
      <c r="H36" s="34">
        <f t="shared" si="2"/>
        <v>0.91491534533727492</v>
      </c>
      <c r="I36" s="22">
        <f t="shared" si="3"/>
        <v>1</v>
      </c>
    </row>
    <row r="37" spans="2:9" x14ac:dyDescent="0.25">
      <c r="B37" s="20">
        <v>3231</v>
      </c>
      <c r="C37" s="5" t="s">
        <v>24</v>
      </c>
      <c r="D37" s="4">
        <f>11391.91+0+1209.56</f>
        <v>12601.47</v>
      </c>
      <c r="E37" s="4">
        <v>14500</v>
      </c>
      <c r="F37" s="4">
        <v>22650</v>
      </c>
      <c r="G37" s="4">
        <v>13948.63</v>
      </c>
      <c r="H37" s="34">
        <f t="shared" si="2"/>
        <v>1.1069049880688522</v>
      </c>
      <c r="I37" s="22">
        <f t="shared" si="3"/>
        <v>0.61583355408388518</v>
      </c>
    </row>
    <row r="38" spans="2:9" x14ac:dyDescent="0.25">
      <c r="B38" s="20">
        <v>3232</v>
      </c>
      <c r="C38" s="5" t="s">
        <v>25</v>
      </c>
      <c r="D38" s="4">
        <f>40163.2+11300+1349.05+3280.25</f>
        <v>56092.5</v>
      </c>
      <c r="E38" s="4">
        <v>61800</v>
      </c>
      <c r="F38" s="4">
        <v>122250</v>
      </c>
      <c r="G38" s="4">
        <v>125888.3</v>
      </c>
      <c r="H38" s="34">
        <f t="shared" si="2"/>
        <v>2.2442982573427819</v>
      </c>
      <c r="I38" s="22">
        <f t="shared" si="3"/>
        <v>1.0297611451942741</v>
      </c>
    </row>
    <row r="39" spans="2:9" x14ac:dyDescent="0.25">
      <c r="B39" s="20">
        <v>3233</v>
      </c>
      <c r="C39" s="5" t="s">
        <v>26</v>
      </c>
      <c r="D39" s="4">
        <f>960</f>
        <v>960</v>
      </c>
      <c r="E39" s="4">
        <v>960</v>
      </c>
      <c r="F39" s="4">
        <v>960</v>
      </c>
      <c r="G39" s="4">
        <v>880</v>
      </c>
      <c r="H39" s="34">
        <f t="shared" si="2"/>
        <v>0.91666666666666663</v>
      </c>
      <c r="I39" s="22">
        <f t="shared" si="3"/>
        <v>0.91666666666666663</v>
      </c>
    </row>
    <row r="40" spans="2:9" x14ac:dyDescent="0.25">
      <c r="B40" s="20">
        <v>3234</v>
      </c>
      <c r="C40" s="5" t="s">
        <v>27</v>
      </c>
      <c r="D40" s="4">
        <v>30524.1</v>
      </c>
      <c r="E40" s="4">
        <v>35902.86</v>
      </c>
      <c r="F40" s="4">
        <v>37073.96</v>
      </c>
      <c r="G40" s="4">
        <v>28240.42</v>
      </c>
      <c r="H40" s="34">
        <f t="shared" si="2"/>
        <v>0.92518436252010705</v>
      </c>
      <c r="I40" s="22">
        <f t="shared" si="3"/>
        <v>0.76173195418023865</v>
      </c>
    </row>
    <row r="41" spans="2:9" x14ac:dyDescent="0.25">
      <c r="B41" s="20">
        <v>3235</v>
      </c>
      <c r="C41" s="5" t="s">
        <v>56</v>
      </c>
      <c r="D41" s="4">
        <v>1000</v>
      </c>
      <c r="E41" s="4">
        <v>1000</v>
      </c>
      <c r="F41" s="4">
        <v>1000</v>
      </c>
      <c r="G41" s="4">
        <v>0</v>
      </c>
      <c r="H41" s="34">
        <f t="shared" si="2"/>
        <v>0</v>
      </c>
      <c r="I41" s="22">
        <f t="shared" si="3"/>
        <v>0</v>
      </c>
    </row>
    <row r="42" spans="2:9" x14ac:dyDescent="0.25">
      <c r="B42" s="20">
        <v>3236</v>
      </c>
      <c r="C42" s="5" t="s">
        <v>28</v>
      </c>
      <c r="D42" s="4">
        <f>8660+7919.37</f>
        <v>16579.37</v>
      </c>
      <c r="E42" s="4">
        <v>20600</v>
      </c>
      <c r="F42" s="4">
        <v>16120</v>
      </c>
      <c r="G42" s="4">
        <v>16557.080000000002</v>
      </c>
      <c r="H42" s="34">
        <f t="shared" si="2"/>
        <v>0.9986555580821227</v>
      </c>
      <c r="I42" s="22">
        <f t="shared" si="3"/>
        <v>1.0271141439205957</v>
      </c>
    </row>
    <row r="43" spans="2:9" x14ac:dyDescent="0.25">
      <c r="B43" s="20">
        <v>3237</v>
      </c>
      <c r="C43" s="5" t="s">
        <v>29</v>
      </c>
      <c r="D43" s="4">
        <f>1315+0+3881.25+1335+2678.43</f>
        <v>9209.68</v>
      </c>
      <c r="E43" s="4">
        <v>6700</v>
      </c>
      <c r="F43" s="4">
        <v>2600</v>
      </c>
      <c r="G43" s="4">
        <v>1523.47</v>
      </c>
      <c r="H43" s="34">
        <f t="shared" si="2"/>
        <v>0.16542051406780692</v>
      </c>
      <c r="I43" s="22">
        <f t="shared" si="3"/>
        <v>0.58594999999999997</v>
      </c>
    </row>
    <row r="44" spans="2:9" x14ac:dyDescent="0.25">
      <c r="B44" s="20">
        <v>3238</v>
      </c>
      <c r="C44" s="5" t="s">
        <v>30</v>
      </c>
      <c r="D44" s="4">
        <f>11175+2375</f>
        <v>13550</v>
      </c>
      <c r="E44" s="4">
        <v>13750</v>
      </c>
      <c r="F44" s="4">
        <v>13350</v>
      </c>
      <c r="G44" s="4">
        <v>13150</v>
      </c>
      <c r="H44" s="34">
        <f t="shared" si="2"/>
        <v>0.97047970479704793</v>
      </c>
      <c r="I44" s="22">
        <f t="shared" si="3"/>
        <v>0.98501872659176026</v>
      </c>
    </row>
    <row r="45" spans="2:9" x14ac:dyDescent="0.25">
      <c r="B45" s="20">
        <v>3239</v>
      </c>
      <c r="C45" s="5" t="s">
        <v>57</v>
      </c>
      <c r="D45" s="4">
        <v>8020</v>
      </c>
      <c r="E45" s="4">
        <v>8100</v>
      </c>
      <c r="F45" s="4">
        <v>16905</v>
      </c>
      <c r="G45" s="4">
        <v>9395</v>
      </c>
      <c r="H45" s="34">
        <f t="shared" si="2"/>
        <v>1.1714463840399003</v>
      </c>
      <c r="I45" s="22">
        <f t="shared" si="3"/>
        <v>0.5557527358769595</v>
      </c>
    </row>
    <row r="46" spans="2:9" x14ac:dyDescent="0.25">
      <c r="B46" s="20">
        <v>3241</v>
      </c>
      <c r="C46" s="5" t="s">
        <v>31</v>
      </c>
      <c r="D46" s="4">
        <f>531.64</f>
        <v>531.64</v>
      </c>
      <c r="E46" s="4">
        <v>0</v>
      </c>
      <c r="F46" s="4">
        <v>0</v>
      </c>
      <c r="G46" s="4">
        <v>0</v>
      </c>
      <c r="H46" s="34">
        <f t="shared" si="2"/>
        <v>0</v>
      </c>
      <c r="I46" s="22">
        <v>0</v>
      </c>
    </row>
    <row r="47" spans="2:9" x14ac:dyDescent="0.25">
      <c r="B47" s="20">
        <v>3292</v>
      </c>
      <c r="C47" s="5" t="s">
        <v>58</v>
      </c>
      <c r="D47" s="4">
        <v>0</v>
      </c>
      <c r="E47" s="4">
        <v>0</v>
      </c>
      <c r="F47" s="4">
        <v>4000</v>
      </c>
      <c r="G47" s="4">
        <v>0</v>
      </c>
      <c r="H47" s="34">
        <v>0</v>
      </c>
      <c r="I47" s="22">
        <v>0</v>
      </c>
    </row>
    <row r="48" spans="2:9" x14ac:dyDescent="0.25">
      <c r="B48" s="20">
        <v>3294</v>
      </c>
      <c r="C48" s="5" t="s">
        <v>32</v>
      </c>
      <c r="D48" s="4">
        <f>300+700</f>
        <v>1000</v>
      </c>
      <c r="E48" s="4">
        <v>1100</v>
      </c>
      <c r="F48" s="4">
        <v>700</v>
      </c>
      <c r="G48" s="4">
        <v>700</v>
      </c>
      <c r="H48" s="34">
        <f t="shared" si="2"/>
        <v>0.7</v>
      </c>
      <c r="I48" s="22">
        <f t="shared" ref="I48:I53" si="4">G48/F48</f>
        <v>1</v>
      </c>
    </row>
    <row r="49" spans="2:9" x14ac:dyDescent="0.25">
      <c r="B49" s="20">
        <v>3295</v>
      </c>
      <c r="C49" s="5" t="s">
        <v>44</v>
      </c>
      <c r="D49" s="4">
        <v>14982.59</v>
      </c>
      <c r="E49" s="4">
        <v>16000</v>
      </c>
      <c r="F49" s="4">
        <v>15500</v>
      </c>
      <c r="G49" s="4">
        <v>11650</v>
      </c>
      <c r="H49" s="34">
        <f t="shared" si="2"/>
        <v>0.77756916527783249</v>
      </c>
      <c r="I49" s="22">
        <f t="shared" si="4"/>
        <v>0.75161290322580643</v>
      </c>
    </row>
    <row r="50" spans="2:9" x14ac:dyDescent="0.25">
      <c r="B50" s="20">
        <v>3299</v>
      </c>
      <c r="C50" s="5" t="s">
        <v>33</v>
      </c>
      <c r="D50" s="4">
        <f>207.33+2217.63+12380+30591.24+0</f>
        <v>45396.2</v>
      </c>
      <c r="E50" s="4">
        <v>18440</v>
      </c>
      <c r="F50" s="4">
        <v>60747.7</v>
      </c>
      <c r="G50" s="4">
        <v>54958.66</v>
      </c>
      <c r="H50" s="34">
        <f t="shared" si="2"/>
        <v>1.210644503284416</v>
      </c>
      <c r="I50" s="22">
        <f t="shared" si="4"/>
        <v>0.90470355256248391</v>
      </c>
    </row>
    <row r="51" spans="2:9" x14ac:dyDescent="0.25">
      <c r="B51" s="20">
        <v>3431</v>
      </c>
      <c r="C51" s="5" t="s">
        <v>34</v>
      </c>
      <c r="D51" s="4">
        <f>634.38</f>
        <v>634.38</v>
      </c>
      <c r="E51" s="4">
        <v>1200</v>
      </c>
      <c r="F51" s="4">
        <v>600</v>
      </c>
      <c r="G51" s="4">
        <v>515.63</v>
      </c>
      <c r="H51" s="34">
        <f t="shared" si="2"/>
        <v>0.81280935716762825</v>
      </c>
      <c r="I51" s="22">
        <f t="shared" si="4"/>
        <v>0.85938333333333328</v>
      </c>
    </row>
    <row r="52" spans="2:9" x14ac:dyDescent="0.25">
      <c r="B52" s="20">
        <v>3433</v>
      </c>
      <c r="C52" s="5" t="s">
        <v>35</v>
      </c>
      <c r="D52" s="4">
        <f>32.61</f>
        <v>32.61</v>
      </c>
      <c r="E52" s="4">
        <v>300</v>
      </c>
      <c r="F52" s="4">
        <v>50</v>
      </c>
      <c r="G52" s="4">
        <v>10.36</v>
      </c>
      <c r="H52" s="34">
        <f t="shared" si="2"/>
        <v>0.31769395890831031</v>
      </c>
      <c r="I52" s="22">
        <f t="shared" si="4"/>
        <v>0.2072</v>
      </c>
    </row>
    <row r="53" spans="2:9" x14ac:dyDescent="0.25">
      <c r="B53" s="20">
        <v>3434</v>
      </c>
      <c r="C53" s="5" t="s">
        <v>36</v>
      </c>
      <c r="D53" s="4">
        <f>0</f>
        <v>0</v>
      </c>
      <c r="E53" s="4">
        <v>100</v>
      </c>
      <c r="F53" s="4">
        <v>100</v>
      </c>
      <c r="G53" s="4">
        <v>0</v>
      </c>
      <c r="H53" s="34">
        <v>0</v>
      </c>
      <c r="I53" s="22">
        <f t="shared" si="4"/>
        <v>0</v>
      </c>
    </row>
    <row r="54" spans="2:9" x14ac:dyDescent="0.25">
      <c r="B54" s="20">
        <v>3691</v>
      </c>
      <c r="C54" s="5" t="s">
        <v>8</v>
      </c>
      <c r="D54" s="4">
        <v>0</v>
      </c>
      <c r="E54" s="4">
        <v>5000</v>
      </c>
      <c r="F54" s="4">
        <v>0</v>
      </c>
      <c r="G54" s="4">
        <v>0</v>
      </c>
      <c r="H54" s="34">
        <v>0</v>
      </c>
      <c r="I54" s="22">
        <v>0</v>
      </c>
    </row>
    <row r="55" spans="2:9" x14ac:dyDescent="0.25">
      <c r="B55" s="20">
        <v>3111</v>
      </c>
      <c r="C55" s="5" t="s">
        <v>37</v>
      </c>
      <c r="D55" s="4">
        <f>2826921.95+199.24+796.99+18928.35+5894.03</f>
        <v>2852740.5600000005</v>
      </c>
      <c r="E55" s="4">
        <v>2964000</v>
      </c>
      <c r="F55" s="4">
        <v>2964000</v>
      </c>
      <c r="G55" s="4">
        <v>3027702.45</v>
      </c>
      <c r="H55" s="34">
        <f t="shared" si="2"/>
        <v>1.0613311607978819</v>
      </c>
      <c r="I55" s="22">
        <f>G55/F55</f>
        <v>1.0214920546558706</v>
      </c>
    </row>
    <row r="56" spans="2:9" x14ac:dyDescent="0.25">
      <c r="B56" s="20">
        <v>3113</v>
      </c>
      <c r="C56" s="5" t="s">
        <v>38</v>
      </c>
      <c r="D56" s="4">
        <f>0+0+25343.98</f>
        <v>25343.98</v>
      </c>
      <c r="E56" s="4">
        <v>30000</v>
      </c>
      <c r="F56" s="4">
        <v>30000</v>
      </c>
      <c r="G56" s="4">
        <v>24125.25</v>
      </c>
      <c r="H56" s="34">
        <f t="shared" si="2"/>
        <v>0.95191244626929161</v>
      </c>
      <c r="I56" s="22">
        <f>G56/F56</f>
        <v>0.80417499999999997</v>
      </c>
    </row>
    <row r="57" spans="2:9" x14ac:dyDescent="0.25">
      <c r="B57" s="20">
        <v>3114</v>
      </c>
      <c r="C57" s="5" t="s">
        <v>40</v>
      </c>
      <c r="D57" s="4">
        <f>0+0+20037.96</f>
        <v>20037.96</v>
      </c>
      <c r="E57" s="4">
        <v>18000</v>
      </c>
      <c r="F57" s="4">
        <v>18000</v>
      </c>
      <c r="G57" s="4">
        <v>21361.040000000001</v>
      </c>
      <c r="H57" s="34">
        <f t="shared" si="2"/>
        <v>1.0660286775699723</v>
      </c>
      <c r="I57" s="22">
        <f>G57/F57</f>
        <v>1.1867244444444445</v>
      </c>
    </row>
    <row r="58" spans="2:9" x14ac:dyDescent="0.25">
      <c r="B58" s="20">
        <v>3121</v>
      </c>
      <c r="C58" s="5" t="s">
        <v>39</v>
      </c>
      <c r="D58" s="4">
        <f>0+0+2546+126389.67</f>
        <v>128935.67</v>
      </c>
      <c r="E58" s="4">
        <v>119500</v>
      </c>
      <c r="F58" s="4">
        <v>119500</v>
      </c>
      <c r="G58" s="4">
        <v>116875.56</v>
      </c>
      <c r="H58" s="34">
        <f t="shared" si="2"/>
        <v>0.90646413052338426</v>
      </c>
      <c r="I58" s="22">
        <f>G58/F58</f>
        <v>0.97803815899581592</v>
      </c>
    </row>
    <row r="59" spans="2:9" x14ac:dyDescent="0.25">
      <c r="B59" s="20">
        <v>3132</v>
      </c>
      <c r="C59" s="5" t="s">
        <v>41</v>
      </c>
      <c r="D59" s="4">
        <f>0+0+446509.98+33.08+132.29+3141.89</f>
        <v>449817.24</v>
      </c>
      <c r="E59" s="4">
        <v>418800</v>
      </c>
      <c r="F59" s="4">
        <v>418800</v>
      </c>
      <c r="G59" s="4">
        <v>468669.23</v>
      </c>
      <c r="H59" s="34">
        <f t="shared" si="2"/>
        <v>1.0419103322940668</v>
      </c>
      <c r="I59" s="22">
        <f>G59/F59</f>
        <v>1.1190764804202482</v>
      </c>
    </row>
    <row r="60" spans="2:9" x14ac:dyDescent="0.25">
      <c r="B60" s="20">
        <v>3133</v>
      </c>
      <c r="C60" s="5" t="s">
        <v>42</v>
      </c>
      <c r="D60" s="4">
        <f>0+3760.17</f>
        <v>3760.17</v>
      </c>
      <c r="E60" s="4">
        <v>0</v>
      </c>
      <c r="F60" s="4">
        <v>0</v>
      </c>
      <c r="G60" s="4">
        <v>0</v>
      </c>
      <c r="H60" s="34">
        <f t="shared" si="2"/>
        <v>0</v>
      </c>
      <c r="I60" s="22">
        <v>0</v>
      </c>
    </row>
    <row r="61" spans="2:9" x14ac:dyDescent="0.25">
      <c r="B61" s="20">
        <v>4221</v>
      </c>
      <c r="C61" s="5" t="s">
        <v>46</v>
      </c>
      <c r="D61" s="4">
        <f>4942.35+1666+24917.5</f>
        <v>31525.85</v>
      </c>
      <c r="E61" s="4">
        <v>39000</v>
      </c>
      <c r="F61" s="4">
        <v>50800</v>
      </c>
      <c r="G61" s="4">
        <v>49366.69</v>
      </c>
      <c r="H61" s="34">
        <f t="shared" si="2"/>
        <v>1.5659114663046358</v>
      </c>
      <c r="I61" s="22">
        <f>G61/F61</f>
        <v>0.97178523622047253</v>
      </c>
    </row>
    <row r="62" spans="2:9" x14ac:dyDescent="0.25">
      <c r="B62" s="20">
        <v>4223</v>
      </c>
      <c r="C62" s="5" t="s">
        <v>59</v>
      </c>
      <c r="D62" s="4">
        <v>5250</v>
      </c>
      <c r="E62" s="4">
        <v>5000</v>
      </c>
      <c r="F62" s="4">
        <v>5000</v>
      </c>
      <c r="G62" s="4">
        <v>4975</v>
      </c>
      <c r="H62" s="34">
        <f t="shared" si="2"/>
        <v>0.94761904761904758</v>
      </c>
      <c r="I62" s="22">
        <f>G62/F62</f>
        <v>0.995</v>
      </c>
    </row>
    <row r="63" spans="2:9" x14ac:dyDescent="0.25">
      <c r="B63" s="20">
        <v>4226</v>
      </c>
      <c r="C63" s="5" t="s">
        <v>60</v>
      </c>
      <c r="D63" s="4">
        <v>293.75</v>
      </c>
      <c r="E63" s="4">
        <v>0</v>
      </c>
      <c r="F63" s="4">
        <v>0</v>
      </c>
      <c r="G63" s="4">
        <v>0</v>
      </c>
      <c r="H63" s="34">
        <f t="shared" si="2"/>
        <v>0</v>
      </c>
      <c r="I63" s="22">
        <v>0</v>
      </c>
    </row>
    <row r="64" spans="2:9" x14ac:dyDescent="0.25">
      <c r="B64" s="20">
        <v>4227</v>
      </c>
      <c r="C64" s="5" t="s">
        <v>47</v>
      </c>
      <c r="D64" s="4">
        <f>16905+7437.5</f>
        <v>24342.5</v>
      </c>
      <c r="E64" s="4">
        <v>18000</v>
      </c>
      <c r="F64" s="4">
        <v>18000</v>
      </c>
      <c r="G64" s="4">
        <v>17525</v>
      </c>
      <c r="H64" s="34">
        <f t="shared" si="2"/>
        <v>0.71993427133614052</v>
      </c>
      <c r="I64" s="22">
        <f>G64/F64</f>
        <v>0.97361111111111109</v>
      </c>
    </row>
    <row r="65" spans="2:9" x14ac:dyDescent="0.25">
      <c r="B65" s="20">
        <v>4241</v>
      </c>
      <c r="C65" s="5" t="s">
        <v>48</v>
      </c>
      <c r="D65" s="4">
        <v>96839.53</v>
      </c>
      <c r="E65" s="4">
        <v>5000</v>
      </c>
      <c r="F65" s="4">
        <v>46000</v>
      </c>
      <c r="G65" s="4">
        <v>46487.73</v>
      </c>
      <c r="H65" s="34">
        <f t="shared" si="2"/>
        <v>0.48004910804503081</v>
      </c>
      <c r="I65" s="22">
        <f>G65/F65</f>
        <v>1.0106028260869566</v>
      </c>
    </row>
    <row r="66" spans="2:9" x14ac:dyDescent="0.25">
      <c r="B66" s="20">
        <v>4511</v>
      </c>
      <c r="C66" s="5" t="s">
        <v>45</v>
      </c>
      <c r="D66" s="4">
        <v>186965.83</v>
      </c>
      <c r="E66" s="4">
        <v>70000</v>
      </c>
      <c r="F66" s="4">
        <v>70000</v>
      </c>
      <c r="G66" s="4">
        <v>67826.149999999994</v>
      </c>
      <c r="H66" s="34">
        <f t="shared" si="2"/>
        <v>0.36277297300795552</v>
      </c>
      <c r="I66" s="22">
        <f>G66/F66</f>
        <v>0.96894499999999995</v>
      </c>
    </row>
    <row r="67" spans="2:9" x14ac:dyDescent="0.25">
      <c r="B67" s="35"/>
      <c r="C67" s="36"/>
      <c r="D67" s="27"/>
      <c r="E67" s="27"/>
      <c r="F67" s="27"/>
      <c r="G67" s="27"/>
      <c r="H67" s="37"/>
      <c r="I67" s="28"/>
    </row>
    <row r="68" spans="2:9" ht="15.75" thickBot="1" x14ac:dyDescent="0.3">
      <c r="B68" s="39"/>
      <c r="C68" s="36"/>
      <c r="D68" s="25"/>
      <c r="E68" s="25"/>
      <c r="F68" s="25"/>
      <c r="G68" s="25"/>
      <c r="H68" s="32"/>
      <c r="I68" s="26"/>
    </row>
    <row r="69" spans="2:9" x14ac:dyDescent="0.25">
      <c r="B69" s="43">
        <v>9221</v>
      </c>
      <c r="C69" s="40" t="s">
        <v>68</v>
      </c>
      <c r="D69" s="11"/>
      <c r="E69" s="11"/>
      <c r="F69" s="11"/>
      <c r="G69" s="11"/>
      <c r="H69" s="11"/>
      <c r="I69" s="38"/>
    </row>
    <row r="70" spans="2:9" ht="15.75" thickBot="1" x14ac:dyDescent="0.3">
      <c r="B70" s="41"/>
      <c r="C70" s="42"/>
      <c r="I70" s="2"/>
    </row>
    <row r="71" spans="2:9" x14ac:dyDescent="0.25">
      <c r="I71" s="2"/>
    </row>
    <row r="72" spans="2:9" x14ac:dyDescent="0.25">
      <c r="B72" t="s">
        <v>61</v>
      </c>
      <c r="I72" s="2"/>
    </row>
    <row r="75" spans="2:9" x14ac:dyDescent="0.25">
      <c r="B75" t="s">
        <v>62</v>
      </c>
      <c r="F75" s="1" t="s">
        <v>50</v>
      </c>
    </row>
    <row r="76" spans="2:9" x14ac:dyDescent="0.25">
      <c r="B76" t="s">
        <v>66</v>
      </c>
      <c r="F76" s="1" t="s">
        <v>51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Siki</dc:creator>
  <cp:lastModifiedBy>Racunovodstvo</cp:lastModifiedBy>
  <cp:lastPrinted>2021-02-08T06:13:41Z</cp:lastPrinted>
  <dcterms:created xsi:type="dcterms:W3CDTF">2020-11-08T16:22:25Z</dcterms:created>
  <dcterms:modified xsi:type="dcterms:W3CDTF">2021-02-08T06:13:48Z</dcterms:modified>
</cp:coreProperties>
</file>